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B3" i="1" l="1"/>
  <c r="G9" i="1" l="1"/>
  <c r="G10" i="1"/>
  <c r="G12" i="1"/>
  <c r="G11" i="1"/>
  <c r="G13" i="1"/>
  <c r="E13" i="1"/>
  <c r="F13" i="1" s="1"/>
  <c r="I13" i="1"/>
  <c r="M13" i="1"/>
  <c r="G8" i="1" l="1"/>
  <c r="G7" i="1"/>
  <c r="G6" i="1"/>
  <c r="G5" i="1"/>
  <c r="G4" i="1"/>
  <c r="G3" i="1"/>
  <c r="E12" i="1" l="1"/>
  <c r="M12" i="1" l="1"/>
  <c r="I12" i="1"/>
  <c r="F12" i="1"/>
  <c r="M11" i="1" l="1"/>
  <c r="M10" i="1"/>
  <c r="M9" i="1"/>
  <c r="M8" i="1"/>
  <c r="M7" i="1"/>
  <c r="M6" i="1"/>
  <c r="M5" i="1"/>
  <c r="M4" i="1"/>
  <c r="M3" i="1"/>
  <c r="N3" i="1" s="1"/>
  <c r="I4" i="1"/>
  <c r="I5" i="1"/>
  <c r="I6" i="1"/>
  <c r="I7" i="1"/>
  <c r="I8" i="1"/>
  <c r="I9" i="1"/>
  <c r="I10" i="1"/>
  <c r="I11" i="1"/>
  <c r="I3" i="1"/>
  <c r="J3" i="1" s="1"/>
  <c r="J4" i="1" s="1"/>
  <c r="K4" i="1" s="1"/>
  <c r="O3" i="1" l="1"/>
  <c r="N4" i="1"/>
  <c r="K3" i="1"/>
  <c r="J5" i="1"/>
  <c r="J6" i="1" s="1"/>
  <c r="J7" i="1" s="1"/>
  <c r="J8" i="1" s="1"/>
  <c r="J9" i="1" s="1"/>
  <c r="J10" i="1" s="1"/>
  <c r="J11" i="1" s="1"/>
  <c r="K11" i="1" s="1"/>
  <c r="K9" i="1" l="1"/>
  <c r="K5" i="1"/>
  <c r="K10" i="1"/>
  <c r="J12" i="1"/>
  <c r="K7" i="1"/>
  <c r="K8" i="1"/>
  <c r="K6" i="1"/>
  <c r="N5" i="1"/>
  <c r="O4" i="1"/>
  <c r="E5" i="1"/>
  <c r="F5" i="1" s="1"/>
  <c r="E6" i="1"/>
  <c r="F6" i="1" s="1"/>
  <c r="E7" i="1"/>
  <c r="F7" i="1" s="1"/>
  <c r="K12" i="1" l="1"/>
  <c r="J13" i="1"/>
  <c r="K13" i="1" s="1"/>
  <c r="N6" i="1"/>
  <c r="O5" i="1"/>
  <c r="E9" i="1"/>
  <c r="F9" i="1" s="1"/>
  <c r="E3" i="1"/>
  <c r="F3" i="1" s="1"/>
  <c r="N7" i="1" l="1"/>
  <c r="O6" i="1"/>
  <c r="B4" i="1"/>
  <c r="B5" i="1" s="1"/>
  <c r="B6" i="1" s="1"/>
  <c r="B7" i="1" s="1"/>
  <c r="E4" i="1"/>
  <c r="F4" i="1" s="1"/>
  <c r="N8" i="1" l="1"/>
  <c r="O7" i="1"/>
  <c r="N9" i="1" l="1"/>
  <c r="O8" i="1"/>
  <c r="N10" i="1" l="1"/>
  <c r="O9" i="1"/>
  <c r="O10" i="1" l="1"/>
  <c r="N11" i="1"/>
  <c r="B8" i="1"/>
  <c r="B9" i="1" s="1"/>
  <c r="E8" i="1"/>
  <c r="F8" i="1" s="1"/>
  <c r="O11" i="1" l="1"/>
  <c r="N12" i="1"/>
  <c r="O12" i="1" l="1"/>
  <c r="N13" i="1"/>
  <c r="O13" i="1" s="1"/>
  <c r="B10" i="1"/>
  <c r="E10" i="1"/>
  <c r="F10" i="1" s="1"/>
  <c r="B11" i="1" l="1"/>
  <c r="B12" i="1" s="1"/>
  <c r="B13" i="1" s="1"/>
  <c r="E11" i="1"/>
  <c r="F11" i="1" s="1"/>
</calcChain>
</file>

<file path=xl/comments1.xml><?xml version="1.0" encoding="utf-8"?>
<comments xmlns="http://schemas.openxmlformats.org/spreadsheetml/2006/main">
  <authors>
    <author>Autor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Actualizar Mensualmente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Actualiza Mensualmente</t>
        </r>
      </text>
    </comment>
  </commentList>
</comments>
</file>

<file path=xl/sharedStrings.xml><?xml version="1.0" encoding="utf-8"?>
<sst xmlns="http://schemas.openxmlformats.org/spreadsheetml/2006/main" count="15" uniqueCount="10">
  <si>
    <t>MERVAL</t>
  </si>
  <si>
    <t>Dólar</t>
  </si>
  <si>
    <t>Rendimiento</t>
  </si>
  <si>
    <t>Aporte</t>
  </si>
  <si>
    <t>Ganancia Neta</t>
  </si>
  <si>
    <t>Date</t>
  </si>
  <si>
    <t>Cartera</t>
  </si>
  <si>
    <t>Valorizada</t>
  </si>
  <si>
    <t>Rendimiento Mensual</t>
  </si>
  <si>
    <t>Rendimiento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</si>
</sst>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&quot;$&quot;\ #,##0.0000;[Red]&quot;$&quot;\ \-#,##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2"/>
      <color rgb="FF333333"/>
      <name val="Inherit"/>
    </font>
    <font>
      <sz val="12"/>
      <color rgb="FF99CC00"/>
      <name val="Inherit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10" fontId="0" fillId="2" borderId="0" xfId="2" applyNumberFormat="1" applyFont="1" applyFill="1"/>
    <xf numFmtId="0" fontId="0" fillId="2" borderId="0" xfId="0" applyFill="1"/>
    <xf numFmtId="17" fontId="0" fillId="2" borderId="0" xfId="0" applyNumberFormat="1" applyFill="1"/>
    <xf numFmtId="9" fontId="0" fillId="2" borderId="0" xfId="2" applyFont="1" applyFill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0" fontId="0" fillId="0" borderId="0" xfId="2" applyNumberFormat="1" applyFont="1" applyBorder="1"/>
    <xf numFmtId="10" fontId="4" fillId="0" borderId="0" xfId="0" applyNumberFormat="1" applyFont="1" applyBorder="1" applyAlignment="1">
      <alignment horizontal="center"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165" fontId="0" fillId="0" borderId="0" xfId="0" applyNumberForma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AR"/>
              <a:t>Performance</a:t>
            </a:r>
            <a:r>
              <a:rPr lang="es-AR" baseline="0"/>
              <a:t> JAI vs MERVAL vs Dollar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6.3897831736550184E-2"/>
          <c:y val="0.12608370007493996"/>
          <c:w val="0.9027688349301165"/>
          <c:h val="0.70782791245242227"/>
        </c:manualLayout>
      </c:layout>
      <c:lineChart>
        <c:grouping val="standard"/>
        <c:varyColors val="0"/>
        <c:ser>
          <c:idx val="0"/>
          <c:order val="0"/>
          <c:tx>
            <c:strRef>
              <c:f>'2017'!$B$1</c:f>
              <c:strCache>
                <c:ptCount val="1"/>
                <c:pt idx="0">
                  <c:v>Cartera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3.8563262030482971E-2"/>
                  <c:y val="-4.206835721592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281128765074E-2"/>
                  <c:y val="-4.9079750085250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39695725172719E-2"/>
                  <c:y val="-3.9731226259488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044838373305576E-2"/>
                  <c:y val="-4.9079750085250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891025175868979E-2"/>
                  <c:y val="-0.12854220260422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825512686826657E-2"/>
                  <c:y val="-6.3102535823892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8561146812599616E-2"/>
                  <c:y val="-3.038270243372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546064577276814E-2"/>
                  <c:y val="-4.440548817236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7254913560488979E-2"/>
                  <c:y val="-6.543966678033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2561033467750434E-2"/>
                  <c:y val="-6.3102535823892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'2017'!$A$2:$A$13</c:f>
              <c:numCache>
                <c:formatCode>mmm\-yy</c:formatCode>
                <c:ptCount val="1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</c:numCache>
            </c:numRef>
          </c:cat>
          <c:val>
            <c:numRef>
              <c:f>'2017'!$G$2:$G$13</c:f>
              <c:numCache>
                <c:formatCode>0.00%</c:formatCode>
                <c:ptCount val="12"/>
                <c:pt idx="0">
                  <c:v>0</c:v>
                </c:pt>
                <c:pt idx="1">
                  <c:v>0.19999999999999996</c:v>
                </c:pt>
                <c:pt idx="2">
                  <c:v>0.21249999999999991</c:v>
                </c:pt>
                <c:pt idx="3">
                  <c:v>0.30000000000000004</c:v>
                </c:pt>
                <c:pt idx="4">
                  <c:v>0.29990000000000006</c:v>
                </c:pt>
                <c:pt idx="5">
                  <c:v>0.41110000000000002</c:v>
                </c:pt>
                <c:pt idx="6">
                  <c:v>0.39999999999999991</c:v>
                </c:pt>
                <c:pt idx="7">
                  <c:v>0.44569999999999999</c:v>
                </c:pt>
                <c:pt idx="8">
                  <c:v>0.5222</c:v>
                </c:pt>
                <c:pt idx="9">
                  <c:v>0.63329999999999997</c:v>
                </c:pt>
                <c:pt idx="10">
                  <c:v>0.5999000000000001</c:v>
                </c:pt>
                <c:pt idx="11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'2017'!$K$1</c:f>
              <c:strCache>
                <c:ptCount val="1"/>
                <c:pt idx="0">
                  <c:v>MERVAL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938983851677202E-2"/>
                  <c:y val="3.9731226259488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52278764471684E-2"/>
                  <c:y val="3.364346018310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38659234153498E-2"/>
                  <c:y val="2.5708440520845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059113300492614E-2"/>
                  <c:y val="3.17775537872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959073830561272E-2"/>
                  <c:y val="3.9731226259488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413512754315023E-2"/>
                  <c:y val="7.2451059649654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959100003010571E-2"/>
                  <c:y val="3.740329660602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360792492179454E-2"/>
                  <c:y val="1.6359916695083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760762720507615E-2"/>
                  <c:y val="5.2830385205188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31815399033772E-2"/>
                  <c:y val="5.6091142954571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38247367349727E-2"/>
                  <c:y val="3.505696434660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'2017'!$A$2:$A$13</c:f>
              <c:numCache>
                <c:formatCode>mmm\-yy</c:formatCode>
                <c:ptCount val="1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</c:numCache>
            </c:numRef>
          </c:cat>
          <c:val>
            <c:numRef>
              <c:f>'2017'!$K$2:$K$13</c:f>
              <c:numCache>
                <c:formatCode>0.00%</c:formatCode>
                <c:ptCount val="12"/>
                <c:pt idx="0" formatCode="0%">
                  <c:v>0</c:v>
                </c:pt>
                <c:pt idx="1">
                  <c:v>0.1267955311225395</c:v>
                </c:pt>
                <c:pt idx="2">
                  <c:v>0.13004669858721996</c:v>
                </c:pt>
                <c:pt idx="3">
                  <c:v>0.19790743039546022</c:v>
                </c:pt>
                <c:pt idx="4">
                  <c:v>0.24247798072944393</c:v>
                </c:pt>
                <c:pt idx="5">
                  <c:v>0.32103800910326896</c:v>
                </c:pt>
                <c:pt idx="6">
                  <c:v>0.29526511792871069</c:v>
                </c:pt>
                <c:pt idx="7">
                  <c:v>0.2757581131406277</c:v>
                </c:pt>
                <c:pt idx="8">
                  <c:v>0.38860318023290175</c:v>
                </c:pt>
                <c:pt idx="9">
                  <c:v>0.54205828456582106</c:v>
                </c:pt>
                <c:pt idx="10">
                  <c:v>0.61996807944671017</c:v>
                </c:pt>
                <c:pt idx="11">
                  <c:v>0.60075663533723445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'2017'!$O$1</c:f>
              <c:strCache>
                <c:ptCount val="1"/>
                <c:pt idx="0">
                  <c:v>Dólar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535222330785321E-2"/>
                  <c:y val="-1.57287073107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77272668502676E-2"/>
                  <c:y val="-5.8258848609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577272668502641E-2"/>
                  <c:y val="-5.2962589645438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958473256536418E-2"/>
                  <c:y val="-3.9250734217971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25451559934318E-2"/>
                  <c:y val="-3.972194223407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193016018983025E-2"/>
                  <c:y val="-4.9221266125053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481801088732519E-2"/>
                  <c:y val="-3.395446422376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74712643678161E-2"/>
                  <c:y val="-6.0906978092254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315270935960594E-2"/>
                  <c:y val="-5.561071912771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752172401807437E-2"/>
                  <c:y val="-3.038270243372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'2017'!$A$2:$A$13</c:f>
              <c:numCache>
                <c:formatCode>mmm\-yy</c:formatCode>
                <c:ptCount val="1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</c:numCache>
            </c:numRef>
          </c:cat>
          <c:val>
            <c:numRef>
              <c:f>'2017'!$O$2:$O$13</c:f>
              <c:numCache>
                <c:formatCode>0.00%</c:formatCode>
                <c:ptCount val="12"/>
                <c:pt idx="0" formatCode="0%">
                  <c:v>0</c:v>
                </c:pt>
                <c:pt idx="1">
                  <c:v>-4.4461143465464037E-3</c:v>
                </c:pt>
                <c:pt idx="2">
                  <c:v>-3.0934936439351302E-2</c:v>
                </c:pt>
                <c:pt idx="3">
                  <c:v>-3.7009205335337247E-2</c:v>
                </c:pt>
                <c:pt idx="4">
                  <c:v>-3.6320370718266659E-2</c:v>
                </c:pt>
                <c:pt idx="5">
                  <c:v>7.8276661030749484E-3</c:v>
                </c:pt>
                <c:pt idx="6">
                  <c:v>4.0891727722462301E-2</c:v>
                </c:pt>
                <c:pt idx="7">
                  <c:v>0.10495334711002569</c:v>
                </c:pt>
                <c:pt idx="8">
                  <c:v>8.5728599160874275E-2</c:v>
                </c:pt>
                <c:pt idx="9">
                  <c:v>8.4163065940259241E-2</c:v>
                </c:pt>
                <c:pt idx="10">
                  <c:v>0.10432713382177994</c:v>
                </c:pt>
                <c:pt idx="11">
                  <c:v>9.7376166322249436E-2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37218368"/>
        <c:axId val="637218928"/>
      </c:lineChart>
      <c:dateAx>
        <c:axId val="637218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37218928"/>
        <c:crosses val="autoZero"/>
        <c:auto val="1"/>
        <c:lblOffset val="100"/>
        <c:baseTimeUnit val="months"/>
      </c:dateAx>
      <c:valAx>
        <c:axId val="63721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3721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19</xdr:row>
      <xdr:rowOff>138111</xdr:rowOff>
    </xdr:from>
    <xdr:to>
      <xdr:col>14</xdr:col>
      <xdr:colOff>571500</xdr:colOff>
      <xdr:row>48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Q18" sqref="Q18"/>
    </sheetView>
  </sheetViews>
  <sheetFormatPr baseColWidth="10" defaultColWidth="9.140625" defaultRowHeight="15"/>
  <cols>
    <col min="1" max="1" width="9.140625" style="4"/>
    <col min="4" max="4" width="13.42578125" bestFit="1" customWidth="1"/>
    <col min="5" max="5" width="13.42578125" customWidth="1"/>
    <col min="6" max="6" width="12.5703125" bestFit="1" customWidth="1"/>
    <col min="7" max="7" width="13.140625" style="4" bestFit="1" customWidth="1"/>
    <col min="9" max="9" width="12.5703125" bestFit="1" customWidth="1"/>
    <col min="11" max="11" width="9.140625" style="4"/>
    <col min="13" max="13" width="12.5703125" bestFit="1" customWidth="1"/>
    <col min="15" max="15" width="9.140625" style="4"/>
    <col min="17" max="17" width="20.28515625" bestFit="1" customWidth="1"/>
    <col min="18" max="18" width="12" bestFit="1" customWidth="1"/>
    <col min="19" max="19" width="10.7109375" bestFit="1" customWidth="1"/>
  </cols>
  <sheetData>
    <row r="1" spans="1:20">
      <c r="A1" s="4" t="s">
        <v>5</v>
      </c>
      <c r="B1" t="s">
        <v>6</v>
      </c>
      <c r="C1" t="s">
        <v>3</v>
      </c>
      <c r="D1" t="s">
        <v>7</v>
      </c>
      <c r="E1" t="s">
        <v>4</v>
      </c>
      <c r="F1" t="s">
        <v>8</v>
      </c>
      <c r="G1" s="4" t="s">
        <v>9</v>
      </c>
      <c r="H1" t="s">
        <v>0</v>
      </c>
      <c r="I1" t="s">
        <v>2</v>
      </c>
      <c r="J1" t="s">
        <v>0</v>
      </c>
      <c r="K1" s="4" t="s">
        <v>0</v>
      </c>
      <c r="L1" t="s">
        <v>1</v>
      </c>
      <c r="M1" t="s">
        <v>2</v>
      </c>
      <c r="N1" t="s">
        <v>1</v>
      </c>
      <c r="O1" s="4" t="s">
        <v>1</v>
      </c>
    </row>
    <row r="2" spans="1:20">
      <c r="A2" s="5">
        <v>42705</v>
      </c>
      <c r="B2">
        <v>10000</v>
      </c>
      <c r="D2">
        <v>10000</v>
      </c>
      <c r="F2" s="1"/>
      <c r="G2" s="3">
        <v>0</v>
      </c>
      <c r="H2">
        <v>16917</v>
      </c>
      <c r="J2" s="2">
        <v>1</v>
      </c>
      <c r="K2" s="6">
        <v>0</v>
      </c>
      <c r="L2">
        <v>15.968999999999999</v>
      </c>
      <c r="N2">
        <v>1</v>
      </c>
      <c r="O2" s="6">
        <v>0</v>
      </c>
      <c r="Q2" s="7"/>
      <c r="R2" s="7"/>
      <c r="S2" s="7"/>
      <c r="T2" s="7"/>
    </row>
    <row r="3" spans="1:20">
      <c r="A3" s="5">
        <v>42736</v>
      </c>
      <c r="B3">
        <f>B2+C3</f>
        <v>11000</v>
      </c>
      <c r="C3">
        <v>1000</v>
      </c>
      <c r="D3">
        <v>13000</v>
      </c>
      <c r="E3">
        <f>D3-D2-C3</f>
        <v>2000</v>
      </c>
      <c r="F3" s="1">
        <f>E3/D2</f>
        <v>0.2</v>
      </c>
      <c r="G3" s="3">
        <f>(D3-C3)/D2-1</f>
        <v>0.19999999999999996</v>
      </c>
      <c r="H3">
        <v>19062</v>
      </c>
      <c r="I3" s="1">
        <f>H3/H2-1</f>
        <v>0.1267955311225395</v>
      </c>
      <c r="J3" s="2">
        <f>J2*(I3+1)</f>
        <v>1.1267955311225395</v>
      </c>
      <c r="K3" s="3">
        <f>J3-1</f>
        <v>0.1267955311225395</v>
      </c>
      <c r="L3">
        <v>15.898</v>
      </c>
      <c r="M3" s="1">
        <f>L3/L2-1</f>
        <v>-4.4461143465464037E-3</v>
      </c>
      <c r="N3" s="2">
        <f>N2*(M3+1)</f>
        <v>0.9955538856534536</v>
      </c>
      <c r="O3" s="3">
        <f>N3-1</f>
        <v>-4.4461143465464037E-3</v>
      </c>
      <c r="Q3" s="8"/>
      <c r="R3" s="9"/>
      <c r="S3" s="9"/>
      <c r="T3" s="9"/>
    </row>
    <row r="4" spans="1:20">
      <c r="A4" s="5">
        <v>42767</v>
      </c>
      <c r="B4">
        <f t="shared" ref="B4:B12" si="0">B3+C4</f>
        <v>12000</v>
      </c>
      <c r="C4">
        <v>1000</v>
      </c>
      <c r="D4">
        <v>14125</v>
      </c>
      <c r="E4">
        <f t="shared" ref="E4:E11" si="1">D4-D3-C4</f>
        <v>125</v>
      </c>
      <c r="F4" s="1">
        <f t="shared" ref="F4:F12" si="2">E4/D3</f>
        <v>9.6153846153846159E-3</v>
      </c>
      <c r="G4" s="3">
        <f>(D4-SUM(C3:C4))/D2-1</f>
        <v>0.21249999999999991</v>
      </c>
      <c r="H4">
        <v>19117</v>
      </c>
      <c r="I4" s="1">
        <f t="shared" ref="I4:I11" si="3">H4/H3-1</f>
        <v>2.8853215822053357E-3</v>
      </c>
      <c r="J4" s="2">
        <f>J3*(I4+1)</f>
        <v>1.13004669858722</v>
      </c>
      <c r="K4" s="3">
        <f t="shared" ref="K4:K11" si="4">J4-1</f>
        <v>0.13004669858721996</v>
      </c>
      <c r="L4">
        <v>15.475</v>
      </c>
      <c r="M4" s="1">
        <f t="shared" ref="M4:M11" si="5">L4/L3-1</f>
        <v>-2.6607120392502237E-2</v>
      </c>
      <c r="N4" s="2">
        <f t="shared" ref="N4:N11" si="6">N3*(M4+1)</f>
        <v>0.9690650635606487</v>
      </c>
      <c r="O4" s="3">
        <f t="shared" ref="O4:O11" si="7">N4-1</f>
        <v>-3.0934936439351302E-2</v>
      </c>
      <c r="Q4" s="10"/>
      <c r="R4" s="11"/>
      <c r="S4" s="12"/>
      <c r="T4" s="12"/>
    </row>
    <row r="5" spans="1:20">
      <c r="A5" s="5">
        <v>42795</v>
      </c>
      <c r="B5">
        <f t="shared" si="0"/>
        <v>13000</v>
      </c>
      <c r="C5">
        <v>1000</v>
      </c>
      <c r="D5">
        <v>16000</v>
      </c>
      <c r="E5">
        <f t="shared" si="1"/>
        <v>875</v>
      </c>
      <c r="F5" s="1">
        <f t="shared" si="2"/>
        <v>6.1946902654867256E-2</v>
      </c>
      <c r="G5" s="3">
        <f>(D5-SUM(C3:C5))/D2-1</f>
        <v>0.30000000000000004</v>
      </c>
      <c r="H5">
        <v>20265</v>
      </c>
      <c r="I5" s="1">
        <f t="shared" si="3"/>
        <v>6.0051263273526168E-2</v>
      </c>
      <c r="J5" s="2">
        <f t="shared" ref="J5:J11" si="8">J4*(I5+1)</f>
        <v>1.1979074303954602</v>
      </c>
      <c r="K5" s="3">
        <f t="shared" si="4"/>
        <v>0.19790743039546022</v>
      </c>
      <c r="L5">
        <v>15.378</v>
      </c>
      <c r="M5" s="1">
        <f t="shared" si="5"/>
        <v>-6.2681744749595314E-3</v>
      </c>
      <c r="N5" s="2">
        <f t="shared" si="6"/>
        <v>0.96299079466466275</v>
      </c>
      <c r="O5" s="3">
        <f t="shared" si="7"/>
        <v>-3.7009205335337247E-2</v>
      </c>
      <c r="Q5" s="10"/>
      <c r="R5" s="11"/>
      <c r="S5" s="12"/>
      <c r="T5" s="12"/>
    </row>
    <row r="6" spans="1:20">
      <c r="A6" s="5">
        <v>42826</v>
      </c>
      <c r="B6">
        <f t="shared" si="0"/>
        <v>14000</v>
      </c>
      <c r="C6">
        <v>1000</v>
      </c>
      <c r="D6">
        <v>16999</v>
      </c>
      <c r="E6">
        <f t="shared" si="1"/>
        <v>-1</v>
      </c>
      <c r="F6" s="1">
        <f t="shared" si="2"/>
        <v>-6.2500000000000001E-5</v>
      </c>
      <c r="G6" s="3">
        <f>(D6-SUM(C3:C6))/D2-1</f>
        <v>0.29990000000000006</v>
      </c>
      <c r="H6">
        <v>21019</v>
      </c>
      <c r="I6" s="1">
        <f t="shared" si="3"/>
        <v>3.7207007155193761E-2</v>
      </c>
      <c r="J6" s="2">
        <f t="shared" si="8"/>
        <v>1.2424779807294439</v>
      </c>
      <c r="K6" s="3">
        <f t="shared" si="4"/>
        <v>0.24247798072944393</v>
      </c>
      <c r="L6">
        <v>15.388999999999999</v>
      </c>
      <c r="M6" s="1">
        <f t="shared" si="5"/>
        <v>7.1530758226034941E-4</v>
      </c>
      <c r="N6" s="2">
        <f t="shared" si="6"/>
        <v>0.96367962928173334</v>
      </c>
      <c r="O6" s="3">
        <f t="shared" si="7"/>
        <v>-3.6320370718266659E-2</v>
      </c>
      <c r="Q6" s="10"/>
      <c r="R6" s="12"/>
      <c r="S6" s="12"/>
      <c r="T6" s="12"/>
    </row>
    <row r="7" spans="1:20">
      <c r="A7" s="5">
        <v>42856</v>
      </c>
      <c r="B7">
        <f t="shared" si="0"/>
        <v>15000</v>
      </c>
      <c r="C7">
        <v>1000</v>
      </c>
      <c r="D7">
        <v>19111</v>
      </c>
      <c r="E7">
        <f t="shared" si="1"/>
        <v>1112</v>
      </c>
      <c r="F7" s="1">
        <f t="shared" si="2"/>
        <v>6.5415612683099006E-2</v>
      </c>
      <c r="G7" s="3">
        <f>(D7-SUM(C3:C7))/D2-1</f>
        <v>0.41110000000000002</v>
      </c>
      <c r="H7">
        <v>22348</v>
      </c>
      <c r="I7" s="1">
        <f t="shared" si="3"/>
        <v>6.3228507540796342E-2</v>
      </c>
      <c r="J7" s="2">
        <f t="shared" si="8"/>
        <v>1.321038009103269</v>
      </c>
      <c r="K7" s="3">
        <f t="shared" si="4"/>
        <v>0.32103800910326896</v>
      </c>
      <c r="L7">
        <v>16.094000000000001</v>
      </c>
      <c r="M7" s="1">
        <f t="shared" si="5"/>
        <v>4.5811943596075322E-2</v>
      </c>
      <c r="N7" s="2">
        <f t="shared" si="6"/>
        <v>1.0078276661030749</v>
      </c>
      <c r="O7" s="3">
        <f t="shared" si="7"/>
        <v>7.8276661030749484E-3</v>
      </c>
      <c r="Q7" s="10"/>
      <c r="R7" s="13"/>
      <c r="S7" s="13"/>
      <c r="T7" s="13"/>
    </row>
    <row r="8" spans="1:20">
      <c r="A8" s="5">
        <v>42887</v>
      </c>
      <c r="B8">
        <f t="shared" si="0"/>
        <v>16000</v>
      </c>
      <c r="C8">
        <v>1000</v>
      </c>
      <c r="D8">
        <v>20000</v>
      </c>
      <c r="E8">
        <f t="shared" si="1"/>
        <v>-111</v>
      </c>
      <c r="F8" s="1">
        <f t="shared" si="2"/>
        <v>-5.8081733033331587E-3</v>
      </c>
      <c r="G8" s="3">
        <f>(D8-SUM(C3:C8))/D2-1</f>
        <v>0.39999999999999991</v>
      </c>
      <c r="H8">
        <v>21912</v>
      </c>
      <c r="I8" s="1">
        <f t="shared" si="3"/>
        <v>-1.9509575800966572E-2</v>
      </c>
      <c r="J8" s="2">
        <f t="shared" si="8"/>
        <v>1.2952651179287107</v>
      </c>
      <c r="K8" s="3">
        <f t="shared" si="4"/>
        <v>0.29526511792871069</v>
      </c>
      <c r="L8">
        <v>16.622</v>
      </c>
      <c r="M8" s="1">
        <f t="shared" si="5"/>
        <v>3.2807257362992281E-2</v>
      </c>
      <c r="N8" s="2">
        <f t="shared" si="6"/>
        <v>1.0408917277224623</v>
      </c>
      <c r="O8" s="3">
        <f t="shared" si="7"/>
        <v>4.0891727722462301E-2</v>
      </c>
      <c r="Q8" s="7"/>
      <c r="R8" s="14"/>
      <c r="S8" s="7"/>
      <c r="T8" s="7"/>
    </row>
    <row r="9" spans="1:20">
      <c r="A9" s="5">
        <v>42917</v>
      </c>
      <c r="B9">
        <f t="shared" si="0"/>
        <v>17000</v>
      </c>
      <c r="C9">
        <v>1000</v>
      </c>
      <c r="D9">
        <v>21457</v>
      </c>
      <c r="E9">
        <f t="shared" si="1"/>
        <v>457</v>
      </c>
      <c r="F9" s="1">
        <f t="shared" si="2"/>
        <v>2.2849999999999999E-2</v>
      </c>
      <c r="G9" s="3">
        <f>(D9-SUM(C3:C9))/D2-1</f>
        <v>0.44569999999999999</v>
      </c>
      <c r="H9">
        <v>21582</v>
      </c>
      <c r="I9" s="1">
        <f t="shared" si="3"/>
        <v>-1.5060240963855387E-2</v>
      </c>
      <c r="J9" s="2">
        <f t="shared" si="8"/>
        <v>1.2757581131406277</v>
      </c>
      <c r="K9" s="3">
        <f t="shared" si="4"/>
        <v>0.2757581131406277</v>
      </c>
      <c r="L9">
        <v>17.645</v>
      </c>
      <c r="M9" s="1">
        <f t="shared" si="5"/>
        <v>6.154494044038028E-2</v>
      </c>
      <c r="N9" s="2">
        <f t="shared" si="6"/>
        <v>1.1049533471100257</v>
      </c>
      <c r="O9" s="3">
        <f t="shared" si="7"/>
        <v>0.10495334711002569</v>
      </c>
      <c r="Q9" s="7"/>
      <c r="R9" s="7"/>
      <c r="S9" s="7"/>
      <c r="T9" s="7"/>
    </row>
    <row r="10" spans="1:20">
      <c r="A10" s="5">
        <v>42948</v>
      </c>
      <c r="B10">
        <f t="shared" si="0"/>
        <v>18000</v>
      </c>
      <c r="C10">
        <v>1000</v>
      </c>
      <c r="D10">
        <v>23222</v>
      </c>
      <c r="E10">
        <f t="shared" si="1"/>
        <v>765</v>
      </c>
      <c r="F10" s="1">
        <f t="shared" si="2"/>
        <v>3.5652700750337885E-2</v>
      </c>
      <c r="G10" s="3">
        <f>(D10-SUM(C3:C10))/D2-1</f>
        <v>0.5222</v>
      </c>
      <c r="H10">
        <v>23491</v>
      </c>
      <c r="I10" s="1">
        <f t="shared" si="3"/>
        <v>8.8453340746918796E-2</v>
      </c>
      <c r="J10" s="2">
        <f t="shared" si="8"/>
        <v>1.3886031802329017</v>
      </c>
      <c r="K10" s="3">
        <f t="shared" si="4"/>
        <v>0.38860318023290175</v>
      </c>
      <c r="L10">
        <v>17.338000000000001</v>
      </c>
      <c r="M10" s="1">
        <f t="shared" si="5"/>
        <v>-1.7398696514593248E-2</v>
      </c>
      <c r="N10" s="2">
        <f t="shared" si="6"/>
        <v>1.0857285991608743</v>
      </c>
      <c r="O10" s="3">
        <f t="shared" si="7"/>
        <v>8.5728599160874275E-2</v>
      </c>
      <c r="Q10" s="7"/>
      <c r="R10" s="7"/>
      <c r="S10" s="11"/>
      <c r="T10" s="11"/>
    </row>
    <row r="11" spans="1:20">
      <c r="A11" s="5">
        <v>42979</v>
      </c>
      <c r="B11">
        <f t="shared" si="0"/>
        <v>19000</v>
      </c>
      <c r="C11">
        <v>1000</v>
      </c>
      <c r="D11">
        <v>25333</v>
      </c>
      <c r="E11">
        <f t="shared" si="1"/>
        <v>1111</v>
      </c>
      <c r="F11" s="1">
        <f t="shared" si="2"/>
        <v>4.7842563086728102E-2</v>
      </c>
      <c r="G11" s="3">
        <f>(D11-SUM(C3:C11))/D2-1</f>
        <v>0.63329999999999997</v>
      </c>
      <c r="H11">
        <v>26087</v>
      </c>
      <c r="I11" s="1">
        <f t="shared" si="3"/>
        <v>0.11051040824145408</v>
      </c>
      <c r="J11" s="2">
        <f t="shared" si="8"/>
        <v>1.5420582845658211</v>
      </c>
      <c r="K11" s="3">
        <f t="shared" si="4"/>
        <v>0.54205828456582106</v>
      </c>
      <c r="L11">
        <v>17.312999999999999</v>
      </c>
      <c r="M11" s="1">
        <f t="shared" si="5"/>
        <v>-1.4419194832161475E-3</v>
      </c>
      <c r="N11" s="2">
        <f t="shared" si="6"/>
        <v>1.0841630659402592</v>
      </c>
      <c r="O11" s="3">
        <f t="shared" si="7"/>
        <v>8.4163065940259241E-2</v>
      </c>
      <c r="Q11" s="7"/>
      <c r="R11" s="7"/>
      <c r="S11" s="7"/>
      <c r="T11" s="7"/>
    </row>
    <row r="12" spans="1:20">
      <c r="A12" s="5">
        <v>43009</v>
      </c>
      <c r="B12">
        <f t="shared" si="0"/>
        <v>20000</v>
      </c>
      <c r="C12">
        <v>1000</v>
      </c>
      <c r="D12">
        <v>25999</v>
      </c>
      <c r="E12">
        <f>D12-D11-C12</f>
        <v>-334</v>
      </c>
      <c r="F12" s="1">
        <f t="shared" si="2"/>
        <v>-1.3184384005052698E-2</v>
      </c>
      <c r="G12" s="3">
        <f>(D12-SUM(C3:C12))/D2-1</f>
        <v>0.5999000000000001</v>
      </c>
      <c r="H12">
        <v>27405</v>
      </c>
      <c r="I12" s="1">
        <f t="shared" ref="I12:I13" si="9">H12/H11-1</f>
        <v>5.0523249127918168E-2</v>
      </c>
      <c r="J12" s="2">
        <f t="shared" ref="J12:J13" si="10">J11*(I12+1)</f>
        <v>1.6199680794467102</v>
      </c>
      <c r="K12" s="3">
        <f t="shared" ref="K12:K13" si="11">J12-1</f>
        <v>0.61996807944671017</v>
      </c>
      <c r="L12">
        <v>17.635000000000002</v>
      </c>
      <c r="M12" s="1">
        <f t="shared" ref="M12:M13" si="12">L12/L11-1</f>
        <v>1.8598740830589877E-2</v>
      </c>
      <c r="N12" s="2">
        <f t="shared" ref="N12:N13" si="13">N11*(M12+1)</f>
        <v>1.1043271338217799</v>
      </c>
      <c r="O12" s="3">
        <f t="shared" ref="O12:O13" si="14">N12-1</f>
        <v>0.10432713382177994</v>
      </c>
      <c r="Q12" s="7"/>
      <c r="R12" s="7"/>
      <c r="S12" s="7"/>
      <c r="T12" s="7"/>
    </row>
    <row r="13" spans="1:20">
      <c r="A13" s="5">
        <v>43040</v>
      </c>
      <c r="B13">
        <f t="shared" ref="B13" si="15">B12+C13</f>
        <v>21000</v>
      </c>
      <c r="C13">
        <v>1000</v>
      </c>
      <c r="D13">
        <v>28000</v>
      </c>
      <c r="E13">
        <f t="shared" ref="E13" si="16">D13-D12-C13</f>
        <v>1001</v>
      </c>
      <c r="F13" s="1">
        <f t="shared" ref="F13" si="17">E13/D12</f>
        <v>3.8501480826185625E-2</v>
      </c>
      <c r="G13" s="3">
        <f>(D13-SUM(C3:C13))/D2-1</f>
        <v>0.7</v>
      </c>
      <c r="H13">
        <v>27080</v>
      </c>
      <c r="I13" s="1">
        <f t="shared" si="9"/>
        <v>-1.185914979018432E-2</v>
      </c>
      <c r="J13" s="2">
        <f t="shared" si="10"/>
        <v>1.6007566353372344</v>
      </c>
      <c r="K13" s="3">
        <f t="shared" si="11"/>
        <v>0.60075663533723445</v>
      </c>
      <c r="L13">
        <v>17.524000000000001</v>
      </c>
      <c r="M13" s="1">
        <f t="shared" si="12"/>
        <v>-6.2943011057556841E-3</v>
      </c>
      <c r="N13" s="2">
        <f t="shared" si="13"/>
        <v>1.0973761663222494</v>
      </c>
      <c r="O13" s="3">
        <f t="shared" si="14"/>
        <v>9.7376166322249436E-2</v>
      </c>
    </row>
    <row r="18" spans="5:5">
      <c r="E18" s="1"/>
    </row>
  </sheetData>
  <pageMargins left="0.7" right="0.7" top="0.75" bottom="0.75" header="0.3" footer="0.3"/>
  <ignoredErrors>
    <ignoredError sqref="G4:G12" formulaRange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